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iropraktorforeningen.sharepoint.com/sites/bak1/Delte dokumenter/Ansættelsesaftaler/Standard/2025/"/>
    </mc:Choice>
  </mc:AlternateContent>
  <xr:revisionPtr revIDLastSave="0" documentId="8_{216609FC-50FE-44F6-A76D-4ABC1DA2BE6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nsat Kiropraktor" sheetId="1" r:id="rId1"/>
    <sheet name="Turnuskandida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G9" i="2"/>
  <c r="F9" i="2"/>
  <c r="E9" i="2"/>
  <c r="D9" i="2"/>
  <c r="H9" i="2" l="1"/>
  <c r="I9" i="2"/>
  <c r="J9" i="2" s="1"/>
  <c r="J5" i="2" l="1"/>
  <c r="D10" i="1" l="1"/>
  <c r="I10" i="1" s="1"/>
  <c r="E5" i="2" l="1"/>
  <c r="G5" i="1" l="1"/>
  <c r="F5" i="1"/>
  <c r="E5" i="1"/>
  <c r="H5" i="1" s="1"/>
  <c r="I5" i="2" l="1"/>
  <c r="G5" i="2"/>
  <c r="F5" i="2"/>
  <c r="H5" i="2"/>
  <c r="B18" i="1"/>
  <c r="D18" i="1" s="1"/>
  <c r="G18" i="1" l="1"/>
  <c r="F18" i="1"/>
  <c r="E18" i="1"/>
  <c r="I18" i="1"/>
  <c r="G10" i="1"/>
  <c r="F10" i="1"/>
  <c r="I5" i="1"/>
  <c r="E10" i="1"/>
  <c r="J18" i="1" l="1"/>
  <c r="K18" i="1" s="1"/>
  <c r="H18" i="1"/>
  <c r="J5" i="1"/>
  <c r="G12" i="1"/>
  <c r="D15" i="1" s="1"/>
  <c r="J10" i="1" l="1"/>
  <c r="H10" i="1"/>
</calcChain>
</file>

<file path=xl/sharedStrings.xml><?xml version="1.0" encoding="utf-8"?>
<sst xmlns="http://schemas.openxmlformats.org/spreadsheetml/2006/main" count="45" uniqueCount="37">
  <si>
    <t>Pensionsbidrag i procent af grundlønnen</t>
  </si>
  <si>
    <t>Den ansattes månedlig grundløn</t>
  </si>
  <si>
    <t>Feriepenge 12,5%</t>
  </si>
  <si>
    <t>den ansattes</t>
  </si>
  <si>
    <t>principalens</t>
  </si>
  <si>
    <t>i alt</t>
  </si>
  <si>
    <t>Basisløntrin 5, 37 timer/uge</t>
  </si>
  <si>
    <t>Ansat kiropraktor</t>
  </si>
  <si>
    <t>Aftalt ugentligt timetal:</t>
  </si>
  <si>
    <t>Tillæg til grundløn</t>
  </si>
  <si>
    <t xml:space="preserve">Grænse for provisionsaflønning ved provision på </t>
  </si>
  <si>
    <t>Fondsbidrag</t>
  </si>
  <si>
    <t>Ved omsætning over</t>
  </si>
  <si>
    <t>Den ansattes omsætning</t>
  </si>
  <si>
    <t>Provisions-procent</t>
  </si>
  <si>
    <t>Standard er 37 timer, 0 kr. i tillæg, 38% provision og fratrukket 2% i fondsbidrag</t>
  </si>
  <si>
    <t xml:space="preserve">Omsætning efter fradrag af 2 pct. til kiropraktorfond </t>
  </si>
  <si>
    <t>Turnuskandidat</t>
  </si>
  <si>
    <t>Basisløntrin 4, 37 timer/uge</t>
  </si>
  <si>
    <t>Løn</t>
  </si>
  <si>
    <t>1. april 2024</t>
  </si>
  <si>
    <t>Månedlig grundløn inkl. den ansattes eget pensionsbidrag</t>
  </si>
  <si>
    <t>Løn +  principalens pensionsbidrag + feriepenge</t>
  </si>
  <si>
    <t>Ændringer foretages KUN i de farvede felter :)</t>
  </si>
  <si>
    <t>Månedlig provisionsløn</t>
  </si>
  <si>
    <t>Feriepenge 12,5% af provisionslønnen</t>
  </si>
  <si>
    <t>Provisionsløn - eget pensionbidrag</t>
  </si>
  <si>
    <t xml:space="preserve">Pension i alt </t>
  </si>
  <si>
    <t>Provisionsløn</t>
  </si>
  <si>
    <t>Den ansattes pensionsandel</t>
  </si>
  <si>
    <t>Principalens pensionsandel</t>
  </si>
  <si>
    <t>Den ansattes  grundløn - eget pensionbidrag</t>
  </si>
  <si>
    <t>1. juli 2024</t>
  </si>
  <si>
    <t xml:space="preserve">I procent af den ansattes omsætning </t>
  </si>
  <si>
    <t>Den ansattes</t>
  </si>
  <si>
    <t>Principalens</t>
  </si>
  <si>
    <t>Ændringer foretages KUN i gule felter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</si>
</sst>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 tint="-4.9989318521683403E-2"/>
      <name val="Verdana"/>
      <family val="2"/>
    </font>
    <font>
      <b/>
      <i/>
      <sz val="10"/>
      <name val="Verdana"/>
      <family val="2"/>
    </font>
    <font>
      <sz val="10"/>
      <color theme="1"/>
      <name val="Verdana"/>
      <family val="2"/>
    </font>
    <font>
      <b/>
      <u/>
      <sz val="10"/>
      <name val="Verdana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10" fontId="3" fillId="0" borderId="0" xfId="0" applyNumberFormat="1" applyFont="1" applyAlignment="1">
      <alignment horizontal="right" vertical="top" wrapText="1"/>
    </xf>
    <xf numFmtId="9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9" fontId="4" fillId="0" borderId="0" xfId="0" applyNumberFormat="1" applyFont="1" applyAlignment="1">
      <alignment horizontal="right" vertical="top" wrapText="1"/>
    </xf>
    <xf numFmtId="0" fontId="3" fillId="0" borderId="3" xfId="0" applyFont="1" applyBorder="1"/>
    <xf numFmtId="0" fontId="3" fillId="0" borderId="0" xfId="0" applyFont="1"/>
    <xf numFmtId="2" fontId="3" fillId="0" borderId="0" xfId="0" applyNumberFormat="1" applyFont="1"/>
    <xf numFmtId="3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4" xfId="0" applyFont="1" applyBorder="1"/>
    <xf numFmtId="4" fontId="3" fillId="0" borderId="4" xfId="0" applyNumberFormat="1" applyFont="1" applyBorder="1"/>
    <xf numFmtId="10" fontId="3" fillId="0" borderId="0" xfId="0" applyNumberFormat="1" applyFont="1"/>
    <xf numFmtId="0" fontId="5" fillId="0" borderId="3" xfId="0" applyFont="1" applyBorder="1"/>
    <xf numFmtId="0" fontId="5" fillId="0" borderId="0" xfId="0" applyFont="1"/>
    <xf numFmtId="9" fontId="5" fillId="0" borderId="0" xfId="0" applyNumberFormat="1" applyFont="1"/>
    <xf numFmtId="3" fontId="2" fillId="0" borderId="7" xfId="0" applyNumberFormat="1" applyFont="1" applyBorder="1"/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165" fontId="3" fillId="0" borderId="4" xfId="0" applyNumberFormat="1" applyFont="1" applyBorder="1"/>
    <xf numFmtId="3" fontId="3" fillId="0" borderId="3" xfId="0" applyNumberFormat="1" applyFont="1" applyBorder="1" applyAlignment="1">
      <alignment vertical="top" wrapText="1"/>
    </xf>
    <xf numFmtId="10" fontId="2" fillId="0" borderId="0" xfId="0" applyNumberFormat="1" applyFont="1" applyAlignment="1">
      <alignment wrapText="1"/>
    </xf>
    <xf numFmtId="3" fontId="2" fillId="0" borderId="3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4" fontId="3" fillId="0" borderId="14" xfId="0" applyNumberFormat="1" applyFont="1" applyBorder="1"/>
    <xf numFmtId="4" fontId="3" fillId="0" borderId="15" xfId="0" applyNumberFormat="1" applyFont="1" applyBorder="1"/>
    <xf numFmtId="0" fontId="3" fillId="2" borderId="5" xfId="0" applyFont="1" applyFill="1" applyBorder="1"/>
    <xf numFmtId="0" fontId="3" fillId="2" borderId="13" xfId="0" applyFont="1" applyFill="1" applyBorder="1"/>
    <xf numFmtId="3" fontId="3" fillId="0" borderId="1" xfId="0" applyNumberFormat="1" applyFont="1" applyBorder="1"/>
    <xf numFmtId="4" fontId="3" fillId="0" borderId="16" xfId="0" applyNumberFormat="1" applyFont="1" applyBorder="1"/>
    <xf numFmtId="165" fontId="3" fillId="0" borderId="0" xfId="0" applyNumberFormat="1" applyFont="1"/>
    <xf numFmtId="9" fontId="5" fillId="3" borderId="18" xfId="1" applyFont="1" applyFill="1" applyBorder="1"/>
    <xf numFmtId="0" fontId="3" fillId="0" borderId="17" xfId="0" applyFont="1" applyBorder="1" applyAlignment="1">
      <alignment wrapText="1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0" fontId="5" fillId="0" borderId="19" xfId="0" applyFont="1" applyBorder="1"/>
    <xf numFmtId="0" fontId="5" fillId="0" borderId="20" xfId="0" applyFont="1" applyBorder="1"/>
    <xf numFmtId="4" fontId="3" fillId="0" borderId="7" xfId="0" applyNumberFormat="1" applyFont="1" applyBorder="1"/>
    <xf numFmtId="0" fontId="6" fillId="0" borderId="2" xfId="0" applyFont="1" applyBorder="1"/>
    <xf numFmtId="0" fontId="6" fillId="0" borderId="0" xfId="0" applyFont="1"/>
    <xf numFmtId="0" fontId="6" fillId="0" borderId="4" xfId="0" applyFont="1" applyBorder="1"/>
    <xf numFmtId="0" fontId="7" fillId="0" borderId="3" xfId="0" applyFont="1" applyBorder="1"/>
    <xf numFmtId="0" fontId="2" fillId="0" borderId="0" xfId="0" applyFont="1"/>
    <xf numFmtId="0" fontId="2" fillId="0" borderId="3" xfId="0" applyFont="1" applyBorder="1"/>
    <xf numFmtId="0" fontId="6" fillId="0" borderId="20" xfId="0" applyFont="1" applyBorder="1"/>
    <xf numFmtId="4" fontId="6" fillId="0" borderId="0" xfId="0" applyNumberFormat="1" applyFont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2" fontId="4" fillId="0" borderId="0" xfId="0" applyNumberFormat="1" applyFont="1"/>
    <xf numFmtId="164" fontId="6" fillId="0" borderId="0" xfId="2" applyFont="1"/>
    <xf numFmtId="164" fontId="6" fillId="0" borderId="0" xfId="0" applyNumberFormat="1" applyFont="1"/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2" xfId="0" applyFont="1" applyBorder="1"/>
    <xf numFmtId="166" fontId="6" fillId="0" borderId="0" xfId="0" applyNumberFormat="1" applyFont="1"/>
    <xf numFmtId="4" fontId="2" fillId="5" borderId="7" xfId="0" applyNumberFormat="1" applyFont="1" applyFill="1" applyBorder="1"/>
    <xf numFmtId="3" fontId="2" fillId="3" borderId="3" xfId="0" applyNumberFormat="1" applyFont="1" applyFill="1" applyBorder="1" applyAlignment="1">
      <alignment vertical="top"/>
    </xf>
    <xf numFmtId="0" fontId="6" fillId="3" borderId="0" xfId="0" applyFont="1" applyFill="1"/>
    <xf numFmtId="0" fontId="2" fillId="5" borderId="7" xfId="0" applyFont="1" applyFill="1" applyBorder="1"/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vertical="top"/>
    </xf>
    <xf numFmtId="0" fontId="3" fillId="7" borderId="0" xfId="0" applyFont="1" applyFill="1" applyAlignment="1">
      <alignment vertical="top"/>
    </xf>
    <xf numFmtId="0" fontId="3" fillId="7" borderId="0" xfId="0" applyFont="1" applyFill="1" applyAlignment="1">
      <alignment horizontal="right" vertical="top" wrapText="1"/>
    </xf>
    <xf numFmtId="0" fontId="6" fillId="7" borderId="4" xfId="0" applyFont="1" applyFill="1" applyBorder="1"/>
    <xf numFmtId="0" fontId="2" fillId="7" borderId="22" xfId="0" applyFont="1" applyFill="1" applyBorder="1" applyAlignment="1">
      <alignment horizontal="center" vertical="top" wrapText="1"/>
    </xf>
    <xf numFmtId="4" fontId="2" fillId="3" borderId="7" xfId="0" applyNumberFormat="1" applyFont="1" applyFill="1" applyBorder="1"/>
    <xf numFmtId="0" fontId="2" fillId="3" borderId="7" xfId="0" applyFont="1" applyFill="1" applyBorder="1"/>
    <xf numFmtId="3" fontId="2" fillId="3" borderId="23" xfId="0" applyNumberFormat="1" applyFont="1" applyFill="1" applyBorder="1" applyAlignment="1">
      <alignment vertical="top" wrapText="1"/>
    </xf>
    <xf numFmtId="9" fontId="3" fillId="4" borderId="23" xfId="0" applyNumberFormat="1" applyFont="1" applyFill="1" applyBorder="1" applyAlignment="1">
      <alignment wrapText="1"/>
    </xf>
    <xf numFmtId="4" fontId="3" fillId="0" borderId="23" xfId="0" applyNumberFormat="1" applyFont="1" applyBorder="1"/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3" fontId="2" fillId="6" borderId="20" xfId="0" applyNumberFormat="1" applyFont="1" applyFill="1" applyBorder="1" applyAlignment="1">
      <alignment horizontal="center" vertical="center" wrapText="1"/>
    </xf>
    <xf numFmtId="4" fontId="2" fillId="6" borderId="20" xfId="0" applyNumberFormat="1" applyFont="1" applyFill="1" applyBorder="1" applyAlignment="1">
      <alignment horizontal="center" vertical="center" wrapText="1"/>
    </xf>
    <xf numFmtId="4" fontId="2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2" fillId="6" borderId="20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vertical="center"/>
    </xf>
    <xf numFmtId="0" fontId="6" fillId="6" borderId="21" xfId="0" applyFont="1" applyFill="1" applyBorder="1"/>
  </cellXfs>
  <cellStyles count="3"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CCCC"/>
      <color rgb="FFFFFFFF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zoomScaleNormal="100" workbookViewId="0">
      <selection activeCell="D40" sqref="D40"/>
    </sheetView>
  </sheetViews>
  <sheetFormatPr defaultColWidth="8.85546875" defaultRowHeight="12.75" x14ac:dyDescent="0.2"/>
  <cols>
    <col min="1" max="1" width="20.28515625" style="49" customWidth="1"/>
    <col min="2" max="2" width="24.28515625" style="49" customWidth="1"/>
    <col min="3" max="3" width="13" style="49" customWidth="1"/>
    <col min="4" max="4" width="19" style="49" customWidth="1"/>
    <col min="5" max="5" width="18.7109375" style="49" customWidth="1"/>
    <col min="6" max="6" width="17.28515625" style="49" customWidth="1"/>
    <col min="7" max="7" width="14.7109375" style="49" customWidth="1"/>
    <col min="8" max="8" width="18" style="49" customWidth="1"/>
    <col min="9" max="9" width="19.85546875" style="49" customWidth="1"/>
    <col min="10" max="10" width="18" style="49" bestFit="1" customWidth="1"/>
    <col min="11" max="11" width="14.7109375" style="49" customWidth="1"/>
    <col min="12" max="12" width="13.7109375" style="49" customWidth="1"/>
    <col min="13" max="13" width="9.140625" style="49" bestFit="1" customWidth="1"/>
    <col min="14" max="14" width="12.28515625" style="49" bestFit="1" customWidth="1"/>
    <col min="15" max="15" width="8.85546875" style="49"/>
    <col min="16" max="16" width="12.28515625" style="49" bestFit="1" customWidth="1"/>
    <col min="17" max="16384" width="8.85546875" style="49"/>
  </cols>
  <sheetData>
    <row r="1" spans="1:19" ht="64.5" thickBot="1" x14ac:dyDescent="0.25">
      <c r="A1" s="102" t="s">
        <v>32</v>
      </c>
      <c r="B1" s="103"/>
      <c r="C1" s="104"/>
      <c r="D1" s="97" t="s">
        <v>21</v>
      </c>
      <c r="E1" s="105" t="s">
        <v>0</v>
      </c>
      <c r="F1" s="106"/>
      <c r="G1" s="106"/>
      <c r="H1" s="97" t="s">
        <v>31</v>
      </c>
      <c r="I1" s="97" t="s">
        <v>2</v>
      </c>
      <c r="J1" s="97" t="s">
        <v>22</v>
      </c>
      <c r="K1" s="107"/>
    </row>
    <row r="2" spans="1:19" x14ac:dyDescent="0.2">
      <c r="A2" s="86"/>
      <c r="B2" s="87"/>
      <c r="C2" s="87"/>
      <c r="D2" s="88"/>
      <c r="E2" s="90" t="s">
        <v>34</v>
      </c>
      <c r="F2" s="90" t="s">
        <v>35</v>
      </c>
      <c r="G2" s="90" t="s">
        <v>5</v>
      </c>
      <c r="H2" s="88"/>
      <c r="I2" s="88"/>
      <c r="J2" s="88"/>
      <c r="K2" s="89"/>
    </row>
    <row r="3" spans="1:19" x14ac:dyDescent="0.2">
      <c r="A3" s="3"/>
      <c r="B3" s="4"/>
      <c r="C3" s="4"/>
      <c r="D3" s="5"/>
      <c r="E3" s="7">
        <v>5.3999999999999999E-2</v>
      </c>
      <c r="F3" s="7">
        <v>0.108</v>
      </c>
      <c r="G3" s="7">
        <v>0.16200000000000001</v>
      </c>
      <c r="H3" s="8"/>
      <c r="I3" s="5"/>
      <c r="J3" s="5"/>
      <c r="K3" s="50"/>
    </row>
    <row r="4" spans="1:19" ht="13.5" thickBot="1" x14ac:dyDescent="0.25">
      <c r="A4" s="3"/>
      <c r="B4" s="4"/>
      <c r="C4" s="4"/>
      <c r="D4" s="9"/>
      <c r="E4" s="10"/>
      <c r="F4" s="10"/>
      <c r="G4" s="10"/>
      <c r="H4" s="10"/>
      <c r="I4" s="5"/>
      <c r="J4" s="5"/>
      <c r="K4" s="50"/>
    </row>
    <row r="5" spans="1:19" ht="13.5" thickBot="1" x14ac:dyDescent="0.25">
      <c r="A5" s="77" t="s">
        <v>6</v>
      </c>
      <c r="B5" s="78"/>
      <c r="C5" s="78"/>
      <c r="D5" s="91">
        <v>33254</v>
      </c>
      <c r="E5" s="17">
        <f>D5/100*5.4</f>
        <v>1795.7160000000001</v>
      </c>
      <c r="F5" s="17">
        <f>D5/100*10.8</f>
        <v>3591.4320000000002</v>
      </c>
      <c r="G5" s="17">
        <f>D5/100*16.2</f>
        <v>5387.1480000000001</v>
      </c>
      <c r="H5" s="17">
        <f>D5-E5</f>
        <v>31458.284</v>
      </c>
      <c r="I5" s="17">
        <f>D5*0.125</f>
        <v>4156.75</v>
      </c>
      <c r="J5" s="17">
        <f>D5+F5+I5</f>
        <v>41002.182000000001</v>
      </c>
      <c r="K5" s="50"/>
      <c r="M5" s="60"/>
    </row>
    <row r="6" spans="1:19" x14ac:dyDescent="0.2">
      <c r="A6" s="11"/>
      <c r="B6" s="12"/>
      <c r="C6" s="12"/>
      <c r="D6" s="13"/>
      <c r="E6" s="13"/>
      <c r="F6" s="59"/>
      <c r="G6" s="59"/>
      <c r="I6" s="14"/>
      <c r="J6" s="14"/>
      <c r="K6" s="50"/>
    </row>
    <row r="7" spans="1:19" ht="13.5" thickBot="1" x14ac:dyDescent="0.25">
      <c r="A7" s="51" t="s">
        <v>7</v>
      </c>
      <c r="B7" s="52"/>
      <c r="C7" s="52"/>
      <c r="D7" s="15"/>
      <c r="E7" s="17"/>
      <c r="G7" s="15"/>
      <c r="H7" s="16"/>
      <c r="I7" s="17"/>
      <c r="J7" s="12"/>
      <c r="K7" s="50"/>
      <c r="M7" s="61"/>
      <c r="N7" s="60"/>
      <c r="P7" s="61"/>
    </row>
    <row r="8" spans="1:19" ht="13.5" thickBot="1" x14ac:dyDescent="0.25">
      <c r="A8" s="53" t="s">
        <v>8</v>
      </c>
      <c r="B8" s="52"/>
      <c r="C8" s="52"/>
      <c r="D8" s="92">
        <v>37</v>
      </c>
      <c r="E8" s="15"/>
      <c r="F8" s="15"/>
      <c r="G8" s="15"/>
      <c r="H8" s="15"/>
      <c r="I8" s="12"/>
      <c r="J8" s="12"/>
      <c r="K8" s="50"/>
    </row>
    <row r="9" spans="1:19" ht="13.5" thickBot="1" x14ac:dyDescent="0.25">
      <c r="A9" s="53" t="s">
        <v>9</v>
      </c>
      <c r="B9" s="52"/>
      <c r="C9" s="52"/>
      <c r="D9" s="92"/>
      <c r="E9" s="12"/>
      <c r="F9" s="12"/>
      <c r="G9" s="12"/>
      <c r="H9" s="12"/>
      <c r="I9" s="12"/>
      <c r="J9" s="12"/>
      <c r="K9" s="50"/>
      <c r="N9" s="55"/>
    </row>
    <row r="10" spans="1:19" ht="13.5" thickBot="1" x14ac:dyDescent="0.25">
      <c r="A10" s="11" t="s">
        <v>19</v>
      </c>
      <c r="B10" s="12"/>
      <c r="C10" s="52"/>
      <c r="D10" s="47">
        <f>(D5*D8/37)+D9</f>
        <v>33254</v>
      </c>
      <c r="E10" s="17">
        <f>E5*D8/37</f>
        <v>1795.7159999999999</v>
      </c>
      <c r="F10" s="17">
        <f>F5*D8/37</f>
        <v>3591.4319999999998</v>
      </c>
      <c r="G10" s="17">
        <f>G5*D8/37</f>
        <v>5387.1480000000001</v>
      </c>
      <c r="H10" s="17">
        <f>D10-E10</f>
        <v>31458.284</v>
      </c>
      <c r="I10" s="17">
        <f>D10*0.125</f>
        <v>4156.75</v>
      </c>
      <c r="J10" s="17">
        <f>D10+F10+I10</f>
        <v>41002.182000000001</v>
      </c>
      <c r="K10" s="50"/>
    </row>
    <row r="11" spans="1:19" ht="13.5" thickBot="1" x14ac:dyDescent="0.25">
      <c r="A11" s="11"/>
      <c r="B11" s="12"/>
      <c r="C11" s="52"/>
      <c r="D11" s="17"/>
      <c r="E11" s="17"/>
      <c r="F11" s="20"/>
      <c r="G11" s="20"/>
      <c r="H11" s="17"/>
      <c r="I11" s="17"/>
      <c r="J11" s="17"/>
      <c r="K11" s="50"/>
      <c r="S11" s="65"/>
    </row>
    <row r="12" spans="1:19" ht="13.5" thickBot="1" x14ac:dyDescent="0.25">
      <c r="A12" s="21" t="s">
        <v>10</v>
      </c>
      <c r="B12" s="22"/>
      <c r="C12" s="22"/>
      <c r="D12" s="12"/>
      <c r="E12" s="23">
        <f>C18</f>
        <v>0.37</v>
      </c>
      <c r="F12" s="12"/>
      <c r="G12" s="24">
        <f>(D10*100)/(C18*(100-(100*E13)))</f>
        <v>91709.873138444571</v>
      </c>
      <c r="H12" s="12"/>
      <c r="I12" s="12"/>
      <c r="J12" s="12"/>
      <c r="K12" s="50"/>
      <c r="S12" s="65"/>
    </row>
    <row r="13" spans="1:19" ht="13.5" thickBot="1" x14ac:dyDescent="0.25">
      <c r="A13" s="21" t="s">
        <v>11</v>
      </c>
      <c r="B13" s="22"/>
      <c r="C13" s="22"/>
      <c r="D13" s="12"/>
      <c r="E13" s="40">
        <v>0.02</v>
      </c>
      <c r="F13" s="12"/>
      <c r="G13" s="25"/>
      <c r="H13" s="12"/>
      <c r="I13" s="12"/>
      <c r="J13" s="12"/>
      <c r="K13" s="50"/>
      <c r="S13" s="65"/>
    </row>
    <row r="14" spans="1:19" ht="13.5" thickBot="1" x14ac:dyDescent="0.25">
      <c r="A14" s="41"/>
      <c r="B14" s="42"/>
      <c r="C14" s="43"/>
      <c r="D14" s="37"/>
      <c r="E14" s="44"/>
      <c r="F14" s="37"/>
      <c r="G14" s="37"/>
      <c r="H14" s="37"/>
      <c r="I14" s="37"/>
      <c r="J14" s="37"/>
      <c r="K14" s="48"/>
    </row>
    <row r="15" spans="1:19" ht="13.5" thickBot="1" x14ac:dyDescent="0.25">
      <c r="A15" s="45" t="s">
        <v>12</v>
      </c>
      <c r="B15" s="54"/>
      <c r="C15" s="46"/>
      <c r="D15" s="24">
        <f>G12</f>
        <v>91709.873138444571</v>
      </c>
      <c r="E15" s="79" t="s">
        <v>28</v>
      </c>
      <c r="F15" s="79"/>
      <c r="G15" s="79"/>
      <c r="H15" s="14"/>
      <c r="I15" s="14"/>
      <c r="J15" s="14"/>
      <c r="K15" s="50"/>
    </row>
    <row r="16" spans="1:19" ht="13.5" thickBot="1" x14ac:dyDescent="0.25">
      <c r="A16" s="21"/>
      <c r="B16" s="22"/>
      <c r="C16" s="22"/>
      <c r="D16" s="14"/>
      <c r="H16" s="12"/>
      <c r="I16" s="14"/>
      <c r="J16" s="14"/>
      <c r="K16" s="50"/>
    </row>
    <row r="17" spans="1:16" ht="65.45" customHeight="1" thickBot="1" x14ac:dyDescent="0.25">
      <c r="A17" s="96" t="s">
        <v>13</v>
      </c>
      <c r="B17" s="97" t="s">
        <v>16</v>
      </c>
      <c r="C17" s="98" t="s">
        <v>14</v>
      </c>
      <c r="D17" s="97" t="s">
        <v>24</v>
      </c>
      <c r="E17" s="99" t="s">
        <v>29</v>
      </c>
      <c r="F17" s="99" t="s">
        <v>30</v>
      </c>
      <c r="G17" s="100" t="s">
        <v>27</v>
      </c>
      <c r="H17" s="97" t="s">
        <v>26</v>
      </c>
      <c r="I17" s="97" t="s">
        <v>25</v>
      </c>
      <c r="J17" s="97" t="s">
        <v>22</v>
      </c>
      <c r="K17" s="101" t="s">
        <v>33</v>
      </c>
    </row>
    <row r="18" spans="1:16" ht="13.5" thickBot="1" x14ac:dyDescent="0.25">
      <c r="A18" s="93">
        <v>100000</v>
      </c>
      <c r="B18" s="27">
        <f>A18*(1-E13)</f>
        <v>98000</v>
      </c>
      <c r="C18" s="94">
        <v>0.37</v>
      </c>
      <c r="D18" s="95">
        <f>B18*C18</f>
        <v>36260</v>
      </c>
      <c r="E18" s="17">
        <f>D18/100*5.4</f>
        <v>1958.0400000000002</v>
      </c>
      <c r="F18" s="17">
        <f>D18/100*10.8</f>
        <v>3916.0800000000004</v>
      </c>
      <c r="G18" s="17">
        <f>D18/100*16.2</f>
        <v>5874.12</v>
      </c>
      <c r="H18" s="55">
        <f>D18-E18</f>
        <v>34301.96</v>
      </c>
      <c r="I18" s="17">
        <f>D18*0.125</f>
        <v>4532.5</v>
      </c>
      <c r="J18" s="17">
        <f>D18+F18+I18</f>
        <v>44708.58</v>
      </c>
      <c r="K18" s="28">
        <f>J18/B18</f>
        <v>0.45621</v>
      </c>
      <c r="P18" s="60"/>
    </row>
    <row r="19" spans="1:16" x14ac:dyDescent="0.2">
      <c r="A19" s="29"/>
      <c r="B19" s="27"/>
      <c r="C19" s="30"/>
      <c r="D19" s="17"/>
      <c r="E19" s="17"/>
      <c r="F19" s="17"/>
      <c r="G19" s="17"/>
      <c r="H19" s="17"/>
      <c r="I19" s="17"/>
      <c r="J19" s="39"/>
      <c r="K19" s="50"/>
      <c r="P19" s="60"/>
    </row>
    <row r="20" spans="1:16" x14ac:dyDescent="0.2">
      <c r="B20" s="27"/>
      <c r="C20" s="30"/>
      <c r="D20" s="17"/>
      <c r="E20" s="17"/>
      <c r="F20" s="17"/>
      <c r="G20" s="17"/>
      <c r="H20" s="17"/>
      <c r="I20" s="17"/>
      <c r="J20" s="39"/>
      <c r="K20" s="50"/>
      <c r="P20" s="60"/>
    </row>
    <row r="21" spans="1:16" x14ac:dyDescent="0.2">
      <c r="A21" s="31" t="s">
        <v>15</v>
      </c>
      <c r="B21" s="27"/>
      <c r="C21" s="30"/>
      <c r="D21" s="17"/>
      <c r="E21" s="17"/>
      <c r="F21" s="17"/>
      <c r="G21" s="17"/>
      <c r="H21" s="17"/>
      <c r="I21" s="17"/>
      <c r="J21" s="39"/>
      <c r="K21" s="50"/>
    </row>
    <row r="22" spans="1:16" ht="13.5" thickBo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8"/>
    </row>
    <row r="26" spans="1:16" x14ac:dyDescent="0.2">
      <c r="A26" s="67" t="s">
        <v>36</v>
      </c>
      <c r="B26" s="68"/>
      <c r="C26" s="68"/>
      <c r="O26" s="61"/>
    </row>
  </sheetData>
  <mergeCells count="3">
    <mergeCell ref="A5:C5"/>
    <mergeCell ref="E15:G15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H14" sqref="H14"/>
    </sheetView>
  </sheetViews>
  <sheetFormatPr defaultRowHeight="15" x14ac:dyDescent="0.25"/>
  <cols>
    <col min="1" max="1" width="19.28515625" bestFit="1" customWidth="1"/>
    <col min="2" max="2" width="21.42578125" customWidth="1"/>
    <col min="4" max="4" width="17.7109375" customWidth="1"/>
    <col min="5" max="5" width="13.7109375" customWidth="1"/>
    <col min="6" max="6" width="14.85546875" customWidth="1"/>
    <col min="7" max="7" width="12.28515625" customWidth="1"/>
    <col min="8" max="8" width="14.7109375" customWidth="1"/>
    <col min="9" max="9" width="15" customWidth="1"/>
    <col min="10" max="10" width="16.85546875" customWidth="1"/>
  </cols>
  <sheetData>
    <row r="1" spans="1:10" ht="64.5" thickBot="1" x14ac:dyDescent="0.3">
      <c r="A1" s="84" t="s">
        <v>20</v>
      </c>
      <c r="B1" s="85"/>
      <c r="C1" s="32"/>
      <c r="D1" s="1" t="s">
        <v>21</v>
      </c>
      <c r="E1" s="80" t="s">
        <v>0</v>
      </c>
      <c r="F1" s="80"/>
      <c r="G1" s="80"/>
      <c r="H1" s="1" t="s">
        <v>1</v>
      </c>
      <c r="I1" s="1" t="s">
        <v>2</v>
      </c>
      <c r="J1" s="2" t="s">
        <v>22</v>
      </c>
    </row>
    <row r="2" spans="1:10" x14ac:dyDescent="0.25">
      <c r="A2" s="71" t="s">
        <v>17</v>
      </c>
      <c r="B2" s="70"/>
      <c r="C2" s="70"/>
      <c r="D2" s="26"/>
      <c r="E2" s="26" t="s">
        <v>3</v>
      </c>
      <c r="F2" s="26" t="s">
        <v>4</v>
      </c>
      <c r="G2" s="26" t="s">
        <v>5</v>
      </c>
      <c r="H2" s="72"/>
      <c r="I2" s="5"/>
      <c r="J2" s="6"/>
    </row>
    <row r="3" spans="1:10" x14ac:dyDescent="0.25">
      <c r="A3" s="3"/>
      <c r="B3" s="4"/>
      <c r="C3" s="4"/>
      <c r="D3" s="5"/>
      <c r="E3" s="7">
        <v>5.3999999999999999E-2</v>
      </c>
      <c r="F3" s="7">
        <v>0.108</v>
      </c>
      <c r="G3" s="7">
        <v>0.16200000000000001</v>
      </c>
      <c r="H3" s="8"/>
      <c r="I3" s="5"/>
      <c r="J3" s="6"/>
    </row>
    <row r="4" spans="1:10" ht="15.75" thickBot="1" x14ac:dyDescent="0.3">
      <c r="A4" s="62"/>
      <c r="B4" s="63"/>
      <c r="C4" s="4"/>
      <c r="D4" s="5"/>
      <c r="E4" s="8"/>
      <c r="F4" s="8"/>
      <c r="G4" s="8"/>
      <c r="H4" s="8"/>
      <c r="I4" s="5"/>
      <c r="J4" s="6"/>
    </row>
    <row r="5" spans="1:10" ht="15.75" thickBot="1" x14ac:dyDescent="0.3">
      <c r="A5" s="81" t="s">
        <v>18</v>
      </c>
      <c r="B5" s="82"/>
      <c r="C5" s="83"/>
      <c r="D5" s="66">
        <v>30855.08</v>
      </c>
      <c r="E5" s="38">
        <f>D5/100*5.4</f>
        <v>1666.1743200000003</v>
      </c>
      <c r="F5" s="33">
        <f>D5/100*10.8</f>
        <v>3332.3486400000006</v>
      </c>
      <c r="G5" s="34">
        <f>D5/100*16.2</f>
        <v>4998.5229600000002</v>
      </c>
      <c r="H5" s="17">
        <f>D5-E5</f>
        <v>29188.90568</v>
      </c>
      <c r="I5" s="17">
        <f>D5*0.125</f>
        <v>3856.8850000000002</v>
      </c>
      <c r="J5" s="19">
        <f>D5+F5+I5</f>
        <v>38044.313640000008</v>
      </c>
    </row>
    <row r="6" spans="1:10" ht="15.75" thickBot="1" x14ac:dyDescent="0.3">
      <c r="A6" s="11"/>
      <c r="B6" s="64"/>
      <c r="C6" s="12"/>
      <c r="D6" s="73"/>
      <c r="E6" s="35"/>
      <c r="F6" s="36"/>
      <c r="G6" s="35"/>
      <c r="H6" s="12"/>
      <c r="I6" s="12"/>
      <c r="J6" s="18"/>
    </row>
    <row r="7" spans="1:10" ht="15.75" thickBot="1" x14ac:dyDescent="0.3">
      <c r="A7" s="53" t="s">
        <v>8</v>
      </c>
      <c r="B7" s="52"/>
      <c r="C7" s="52"/>
      <c r="D7" s="69">
        <v>37</v>
      </c>
      <c r="E7" s="15"/>
      <c r="F7" s="15"/>
      <c r="G7" s="15"/>
      <c r="H7" s="15"/>
      <c r="I7" s="12"/>
      <c r="J7" s="18"/>
    </row>
    <row r="8" spans="1:10" ht="15.75" thickBot="1" x14ac:dyDescent="0.3">
      <c r="A8" s="53"/>
      <c r="B8" s="52"/>
      <c r="C8" s="52"/>
      <c r="D8" s="12"/>
      <c r="E8" s="12"/>
      <c r="F8" s="12"/>
      <c r="G8" s="12"/>
      <c r="H8" s="12"/>
      <c r="I8" s="12"/>
      <c r="J8" s="18"/>
    </row>
    <row r="9" spans="1:10" ht="15.75" thickBot="1" x14ac:dyDescent="0.3">
      <c r="A9" s="11" t="s">
        <v>19</v>
      </c>
      <c r="B9" s="12"/>
      <c r="C9" s="52"/>
      <c r="D9" s="47">
        <f>(D5*D7/37)</f>
        <v>30855.079999999998</v>
      </c>
      <c r="E9" s="17">
        <f>E5*D7/37</f>
        <v>1666.1743200000003</v>
      </c>
      <c r="F9" s="17">
        <f>F5*D7/37</f>
        <v>3332.3486400000006</v>
      </c>
      <c r="G9" s="17">
        <f>G5*D7/37</f>
        <v>4998.5229600000002</v>
      </c>
      <c r="H9" s="17">
        <f>D9-E9</f>
        <v>29188.905679999996</v>
      </c>
      <c r="I9" s="17">
        <f>D9*0.125</f>
        <v>3856.8849999999998</v>
      </c>
      <c r="J9" s="19">
        <f>D9+F9+I9</f>
        <v>38044.31364</v>
      </c>
    </row>
    <row r="10" spans="1:10" ht="15.75" thickBot="1" x14ac:dyDescent="0.3">
      <c r="A10" s="74"/>
      <c r="B10" s="75"/>
      <c r="C10" s="75"/>
      <c r="D10" s="75"/>
      <c r="E10" s="75"/>
      <c r="F10" s="75"/>
      <c r="G10" s="75"/>
      <c r="H10" s="75"/>
      <c r="I10" s="75"/>
      <c r="J10" s="76"/>
    </row>
    <row r="14" spans="1:10" x14ac:dyDescent="0.25">
      <c r="A14" s="67" t="s">
        <v>23</v>
      </c>
      <c r="B14" s="68"/>
      <c r="C14" s="68"/>
    </row>
  </sheetData>
  <mergeCells count="3">
    <mergeCell ref="E1:G1"/>
    <mergeCell ref="A5:C5"/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891A4884C01E45B3CB596DCD9B478B" ma:contentTypeVersion="6" ma:contentTypeDescription="Opret et nyt dokument." ma:contentTypeScope="" ma:versionID="b13c88e4be8dc9524665e38b905ff32e">
  <xsd:schema xmlns:xsd="http://www.w3.org/2001/XMLSchema" xmlns:xs="http://www.w3.org/2001/XMLSchema" xmlns:p="http://schemas.microsoft.com/office/2006/metadata/properties" xmlns:ns2="88779147-93aa-4ea8-a777-aaf40a7fa96f" xmlns:ns3="e935b964-b619-4c46-8336-68f92047279d" targetNamespace="http://schemas.microsoft.com/office/2006/metadata/properties" ma:root="true" ma:fieldsID="4c9b2398f286e4024336c209d6812523" ns2:_="" ns3:_="">
    <xsd:import namespace="88779147-93aa-4ea8-a777-aaf40a7fa96f"/>
    <xsd:import namespace="e935b964-b619-4c46-8336-68f920472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79147-93aa-4ea8-a777-aaf40a7fa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5b964-b619-4c46-8336-68f920472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BB351-8CEF-4AEF-A417-878A97D2E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79147-93aa-4ea8-a777-aaf40a7fa96f"/>
    <ds:schemaRef ds:uri="e935b964-b619-4c46-8336-68f920472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2F5BAC-4D91-41CE-B137-85F22CF21C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E8544B-27EB-464F-BA4D-A8CA5F789E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Ansat Kiropraktor</vt:lpstr>
      <vt:lpstr>Turnuskandidat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Angiee Bjørn</dc:creator>
  <cp:lastModifiedBy>Ida Blom Engelsholm</cp:lastModifiedBy>
  <dcterms:created xsi:type="dcterms:W3CDTF">2018-10-18T10:00:52Z</dcterms:created>
  <dcterms:modified xsi:type="dcterms:W3CDTF">2025-03-14T12:43:07Z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0x0101009C891A4884C01E45B3CB596DCD9B478B</vt:lpwstr>
  </property>
</Properties>
</file>